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ösung zum BAB" sheetId="1" r:id="rId1"/>
    <sheet name="Lösung zur Kalkulation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Christian Zerle</author>
  </authors>
  <commentList>
    <comment ref="B14" authorId="0">
      <text>
        <r>
          <rPr>
            <b/>
            <sz val="12"/>
            <rFont val="Tahoma"/>
            <family val="2"/>
          </rPr>
          <t>Direkt dem Auftrag zuordenbare Sonderkosten aus dem Fertigungsbereich (z. B. Schablone, Entwicklung).</t>
        </r>
      </text>
    </comment>
    <comment ref="B21" authorId="0">
      <text>
        <r>
          <rPr>
            <b/>
            <sz val="12"/>
            <rFont val="Tahoma"/>
            <family val="2"/>
          </rPr>
          <t>Direkt dem Auftrag zuordenbare Sonderkosten aus dem Vertriebsbereich (z. B. Sonderverpackung).</t>
        </r>
      </text>
    </comment>
    <comment ref="D7" authorId="0">
      <text>
        <r>
          <rPr>
            <b/>
            <sz val="9"/>
            <rFont val="Tahoma"/>
            <family val="0"/>
          </rPr>
          <t>Christian Zerle:</t>
        </r>
        <r>
          <rPr>
            <sz val="9"/>
            <rFont val="Tahoma"/>
            <family val="0"/>
          </rPr>
          <t xml:space="preserve">
500 kg = 30.000 EUR
50   kg =  3.000 EUR</t>
        </r>
      </text>
    </comment>
    <comment ref="D12" authorId="0">
      <text>
        <r>
          <rPr>
            <b/>
            <sz val="9"/>
            <rFont val="Tahoma"/>
            <family val="0"/>
          </rPr>
          <t>Christian Zerle:</t>
        </r>
        <r>
          <rPr>
            <sz val="9"/>
            <rFont val="Tahoma"/>
            <family val="0"/>
          </rPr>
          <t xml:space="preserve">
8 h x 62,50 EUR = 500 EUR</t>
        </r>
      </text>
    </comment>
    <comment ref="I12" authorId="0">
      <text>
        <r>
          <rPr>
            <b/>
            <sz val="9"/>
            <rFont val="Tahoma"/>
            <family val="2"/>
          </rPr>
          <t>Christian Zerle:</t>
        </r>
        <r>
          <rPr>
            <sz val="9"/>
            <rFont val="Tahoma"/>
            <family val="2"/>
          </rPr>
          <t xml:space="preserve">
(8 h + 2 h) x 62,50 EUR = 625 EUR</t>
        </r>
      </text>
    </comment>
    <comment ref="I14" authorId="0">
      <text>
        <r>
          <rPr>
            <b/>
            <sz val="9"/>
            <rFont val="Tahoma"/>
            <family val="2"/>
          </rPr>
          <t>Christian Zerle:</t>
        </r>
        <r>
          <rPr>
            <sz val="9"/>
            <rFont val="Tahoma"/>
            <family val="2"/>
          </rPr>
          <t xml:space="preserve">
Bohrschablone entfällt</t>
        </r>
      </text>
    </comment>
  </commentList>
</comments>
</file>

<file path=xl/sharedStrings.xml><?xml version="1.0" encoding="utf-8"?>
<sst xmlns="http://schemas.openxmlformats.org/spreadsheetml/2006/main" count="51" uniqueCount="48">
  <si>
    <t>Allgemeine Kostenstelle Heizung</t>
  </si>
  <si>
    <t>Allgemeine Kostenstelle Kantine</t>
  </si>
  <si>
    <t>Fertigung</t>
  </si>
  <si>
    <t>Verwaltung</t>
  </si>
  <si>
    <t>Vertrieb</t>
  </si>
  <si>
    <t>Verteilungsschlüssel Heizung</t>
  </si>
  <si>
    <t>Verteilungsschlüssel Kantine</t>
  </si>
  <si>
    <t>Einzelkosten</t>
  </si>
  <si>
    <t>Material</t>
  </si>
  <si>
    <t>Zuschlagssatz</t>
  </si>
  <si>
    <t>Werte Heizung</t>
  </si>
  <si>
    <t>Werte Kantine</t>
  </si>
  <si>
    <t>Summe B Gemeinkosten</t>
  </si>
  <si>
    <t>Summe A Gemeinkosten</t>
  </si>
  <si>
    <t>Summe C Gemeinkosten</t>
  </si>
  <si>
    <t>Summe D mit Umlage der Hilfskostenstelle</t>
  </si>
  <si>
    <t>HK</t>
  </si>
  <si>
    <t>Hilfskosten-stelle Fertigung</t>
  </si>
  <si>
    <t>MEK</t>
  </si>
  <si>
    <t>MGK</t>
  </si>
  <si>
    <t>FL</t>
  </si>
  <si>
    <t>FGK</t>
  </si>
  <si>
    <t>Sollwerte</t>
  </si>
  <si>
    <t>Istwerte</t>
  </si>
  <si>
    <t>Satz in %</t>
  </si>
  <si>
    <t>Betrag</t>
  </si>
  <si>
    <t>Ferigungsmaterial</t>
  </si>
  <si>
    <t>Fertigungsmaterial</t>
  </si>
  <si>
    <t>Materialgemeinkosten</t>
  </si>
  <si>
    <t>Materialkosten</t>
  </si>
  <si>
    <t>Fertigungslöhne</t>
  </si>
  <si>
    <t xml:space="preserve">Fertigungsgemeinkosten </t>
  </si>
  <si>
    <t>Sondereinzelkosten der Fertigung</t>
  </si>
  <si>
    <t>Fertigungskosten</t>
  </si>
  <si>
    <t>Herstellkosten</t>
  </si>
  <si>
    <t>Verwaltungsgemeinkosten</t>
  </si>
  <si>
    <t>Vertriebsgemeinkosten</t>
  </si>
  <si>
    <t>Sondereinzelkosten des Vertriebes</t>
  </si>
  <si>
    <t>Selbstkosten des Auftrages</t>
  </si>
  <si>
    <t>Gewinnzuschlag</t>
  </si>
  <si>
    <t>Barverkaufspreis</t>
  </si>
  <si>
    <t>Kundenskonto</t>
  </si>
  <si>
    <t>Vertreterprovision</t>
  </si>
  <si>
    <t>Zielverkaufspreis</t>
  </si>
  <si>
    <t>Kundenrabatt</t>
  </si>
  <si>
    <t>Listenpreis</t>
  </si>
  <si>
    <t>MWSt</t>
  </si>
  <si>
    <t>Angebotspreis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</si>
</sst>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#,##0.00_ ;\-#,##0.00\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#,##0.0_ ;\-#,##0.0\ "/>
    <numFmt numFmtId="175" formatCode="#,##0_ ;\-#,##0\ "/>
    <numFmt numFmtId="176" formatCode="#,##0.000_ ;\-#,##0.000\ "/>
    <numFmt numFmtId="177" formatCode="#,##0.0000_ ;\-#,##0.0000\ "/>
    <numFmt numFmtId="178" formatCode="#,##0.00000_ ;\-#,##0.00000\ "/>
  </numFmts>
  <fonts count="50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color indexed="10"/>
      <name val="Arial"/>
      <family val="2"/>
    </font>
    <font>
      <b/>
      <sz val="12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4" fontId="0" fillId="0" borderId="0" xfId="46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44" fontId="0" fillId="33" borderId="13" xfId="0" applyNumberForma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44" fontId="0" fillId="33" borderId="13" xfId="46" applyFont="1" applyFill="1" applyBorder="1" applyAlignment="1">
      <alignment horizontal="center"/>
    </xf>
    <xf numFmtId="0" fontId="0" fillId="34" borderId="13" xfId="0" applyFill="1" applyBorder="1" applyAlignment="1">
      <alignment/>
    </xf>
    <xf numFmtId="44" fontId="0" fillId="34" borderId="13" xfId="46" applyFont="1" applyFill="1" applyBorder="1" applyAlignment="1">
      <alignment/>
    </xf>
    <xf numFmtId="44" fontId="0" fillId="34" borderId="13" xfId="0" applyNumberFormat="1" applyFont="1" applyFill="1" applyBorder="1" applyAlignment="1">
      <alignment horizontal="center"/>
    </xf>
    <xf numFmtId="44" fontId="0" fillId="34" borderId="13" xfId="0" applyNumberFormat="1" applyFill="1" applyBorder="1" applyAlignment="1">
      <alignment/>
    </xf>
    <xf numFmtId="44" fontId="0" fillId="34" borderId="13" xfId="46" applyFont="1" applyFill="1" applyBorder="1" applyAlignment="1">
      <alignment/>
    </xf>
    <xf numFmtId="0" fontId="3" fillId="35" borderId="13" xfId="0" applyFont="1" applyFill="1" applyBorder="1" applyAlignment="1">
      <alignment/>
    </xf>
    <xf numFmtId="44" fontId="3" fillId="35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44" fontId="1" fillId="0" borderId="13" xfId="60" applyFont="1" applyFill="1" applyBorder="1" applyAlignment="1">
      <alignment/>
    </xf>
    <xf numFmtId="44" fontId="1" fillId="0" borderId="13" xfId="46" applyFont="1" applyFill="1" applyBorder="1" applyAlignment="1">
      <alignment/>
    </xf>
    <xf numFmtId="0" fontId="1" fillId="34" borderId="13" xfId="0" applyFont="1" applyFill="1" applyBorder="1" applyAlignment="1">
      <alignment/>
    </xf>
    <xf numFmtId="44" fontId="1" fillId="34" borderId="13" xfId="46" applyFont="1" applyFill="1" applyBorder="1" applyAlignment="1">
      <alignment/>
    </xf>
    <xf numFmtId="10" fontId="0" fillId="0" borderId="13" xfId="52" applyNumberFormat="1" applyFont="1" applyBorder="1" applyAlignment="1">
      <alignment/>
    </xf>
    <xf numFmtId="0" fontId="0" fillId="0" borderId="14" xfId="0" applyBorder="1" applyAlignment="1">
      <alignment/>
    </xf>
    <xf numFmtId="44" fontId="0" fillId="0" borderId="14" xfId="0" applyNumberFormat="1" applyBorder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7" borderId="0" xfId="0" applyFill="1" applyAlignment="1">
      <alignment/>
    </xf>
    <xf numFmtId="0" fontId="6" fillId="36" borderId="0" xfId="0" applyFont="1" applyFill="1" applyAlignment="1">
      <alignment/>
    </xf>
    <xf numFmtId="0" fontId="6" fillId="37" borderId="0" xfId="0" applyFont="1" applyFill="1" applyAlignment="1">
      <alignment/>
    </xf>
    <xf numFmtId="0" fontId="24" fillId="36" borderId="0" xfId="0" applyFont="1" applyFill="1" applyAlignment="1">
      <alignment/>
    </xf>
    <xf numFmtId="0" fontId="24" fillId="36" borderId="0" xfId="0" applyFont="1" applyFill="1" applyAlignment="1">
      <alignment horizontal="center"/>
    </xf>
    <xf numFmtId="0" fontId="25" fillId="38" borderId="13" xfId="0" applyFont="1" applyFill="1" applyBorder="1" applyAlignment="1">
      <alignment horizontal="center"/>
    </xf>
    <xf numFmtId="0" fontId="6" fillId="38" borderId="0" xfId="0" applyFont="1" applyFill="1" applyAlignment="1">
      <alignment/>
    </xf>
    <xf numFmtId="0" fontId="6" fillId="38" borderId="0" xfId="0" applyFont="1" applyFill="1" applyAlignment="1">
      <alignment horizontal="center"/>
    </xf>
    <xf numFmtId="44" fontId="6" fillId="38" borderId="0" xfId="46" applyFont="1" applyFill="1" applyAlignment="1">
      <alignment/>
    </xf>
    <xf numFmtId="44" fontId="6" fillId="36" borderId="0" xfId="46" applyFont="1" applyFill="1" applyAlignment="1">
      <alignment/>
    </xf>
    <xf numFmtId="0" fontId="24" fillId="38" borderId="14" xfId="0" applyFont="1" applyFill="1" applyBorder="1" applyAlignment="1">
      <alignment/>
    </xf>
    <xf numFmtId="0" fontId="24" fillId="38" borderId="14" xfId="0" applyFont="1" applyFill="1" applyBorder="1" applyAlignment="1">
      <alignment horizontal="center"/>
    </xf>
    <xf numFmtId="44" fontId="24" fillId="38" borderId="14" xfId="46" applyFont="1" applyFill="1" applyBorder="1" applyAlignment="1">
      <alignment/>
    </xf>
    <xf numFmtId="0" fontId="6" fillId="36" borderId="0" xfId="0" applyFont="1" applyFill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44" fontId="6" fillId="33" borderId="0" xfId="46" applyFont="1" applyFill="1" applyAlignment="1">
      <alignment/>
    </xf>
    <xf numFmtId="44" fontId="26" fillId="33" borderId="0" xfId="46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44" fontId="6" fillId="33" borderId="0" xfId="46" applyFont="1" applyFill="1" applyBorder="1" applyAlignment="1">
      <alignment/>
    </xf>
    <xf numFmtId="44" fontId="6" fillId="36" borderId="0" xfId="46" applyFont="1" applyFill="1" applyBorder="1" applyAlignment="1">
      <alignment/>
    </xf>
    <xf numFmtId="44" fontId="6" fillId="37" borderId="0" xfId="46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24" fillId="33" borderId="14" xfId="0" applyFont="1" applyFill="1" applyBorder="1" applyAlignment="1">
      <alignment/>
    </xf>
    <xf numFmtId="0" fontId="24" fillId="33" borderId="14" xfId="0" applyFont="1" applyFill="1" applyBorder="1" applyAlignment="1">
      <alignment horizontal="center"/>
    </xf>
    <xf numFmtId="44" fontId="24" fillId="33" borderId="14" xfId="46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8" borderId="17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44" fontId="6" fillId="33" borderId="17" xfId="46" applyFont="1" applyFill="1" applyBorder="1" applyAlignment="1">
      <alignment/>
    </xf>
    <xf numFmtId="0" fontId="6" fillId="39" borderId="0" xfId="0" applyFont="1" applyFill="1" applyAlignment="1">
      <alignment/>
    </xf>
    <xf numFmtId="0" fontId="6" fillId="39" borderId="0" xfId="0" applyFont="1" applyFill="1" applyAlignment="1">
      <alignment horizontal="center"/>
    </xf>
    <xf numFmtId="44" fontId="6" fillId="39" borderId="0" xfId="46" applyFont="1" applyFill="1" applyAlignment="1">
      <alignment/>
    </xf>
    <xf numFmtId="0" fontId="26" fillId="39" borderId="0" xfId="0" applyFont="1" applyFill="1" applyAlignment="1">
      <alignment horizontal="center"/>
    </xf>
    <xf numFmtId="0" fontId="6" fillId="40" borderId="15" xfId="0" applyFont="1" applyFill="1" applyBorder="1" applyAlignment="1">
      <alignment/>
    </xf>
    <xf numFmtId="0" fontId="6" fillId="40" borderId="18" xfId="0" applyFont="1" applyFill="1" applyBorder="1" applyAlignment="1">
      <alignment horizontal="center"/>
    </xf>
    <xf numFmtId="44" fontId="6" fillId="40" borderId="16" xfId="46" applyFont="1" applyFill="1" applyBorder="1" applyAlignment="1">
      <alignment/>
    </xf>
    <xf numFmtId="0" fontId="6" fillId="41" borderId="14" xfId="0" applyFont="1" applyFill="1" applyBorder="1" applyAlignment="1">
      <alignment/>
    </xf>
    <xf numFmtId="0" fontId="6" fillId="41" borderId="14" xfId="0" applyFont="1" applyFill="1" applyBorder="1" applyAlignment="1">
      <alignment horizontal="center"/>
    </xf>
    <xf numFmtId="0" fontId="6" fillId="40" borderId="0" xfId="0" applyFont="1" applyFill="1" applyAlignment="1">
      <alignment/>
    </xf>
    <xf numFmtId="0" fontId="6" fillId="40" borderId="0" xfId="0" applyFont="1" applyFill="1" applyAlignment="1">
      <alignment horizontal="center"/>
    </xf>
    <xf numFmtId="44" fontId="6" fillId="41" borderId="0" xfId="0" applyNumberFormat="1" applyFont="1" applyFill="1" applyAlignment="1">
      <alignment/>
    </xf>
    <xf numFmtId="44" fontId="6" fillId="36" borderId="0" xfId="0" applyNumberFormat="1" applyFont="1" applyFill="1" applyAlignment="1">
      <alignment/>
    </xf>
    <xf numFmtId="0" fontId="6" fillId="42" borderId="0" xfId="0" applyFont="1" applyFill="1" applyAlignment="1">
      <alignment/>
    </xf>
    <xf numFmtId="0" fontId="6" fillId="42" borderId="0" xfId="0" applyFont="1" applyFill="1" applyAlignment="1">
      <alignment horizontal="center"/>
    </xf>
    <xf numFmtId="44" fontId="6" fillId="42" borderId="0" xfId="0" applyNumberFormat="1" applyFont="1" applyFill="1" applyAlignment="1">
      <alignment/>
    </xf>
    <xf numFmtId="0" fontId="6" fillId="42" borderId="14" xfId="0" applyFont="1" applyFill="1" applyBorder="1" applyAlignment="1">
      <alignment/>
    </xf>
    <xf numFmtId="0" fontId="6" fillId="42" borderId="14" xfId="0" applyFont="1" applyFill="1" applyBorder="1" applyAlignment="1">
      <alignment horizontal="center"/>
    </xf>
    <xf numFmtId="44" fontId="6" fillId="42" borderId="14" xfId="46" applyFont="1" applyFill="1" applyBorder="1" applyAlignment="1">
      <alignment/>
    </xf>
    <xf numFmtId="0" fontId="6" fillId="43" borderId="14" xfId="0" applyFont="1" applyFill="1" applyBorder="1" applyAlignment="1">
      <alignment/>
    </xf>
    <xf numFmtId="0" fontId="6" fillId="43" borderId="14" xfId="0" applyFont="1" applyFill="1" applyBorder="1" applyAlignment="1">
      <alignment horizontal="center"/>
    </xf>
    <xf numFmtId="44" fontId="6" fillId="43" borderId="14" xfId="0" applyNumberFormat="1" applyFont="1" applyFill="1" applyBorder="1" applyAlignment="1">
      <alignment/>
    </xf>
    <xf numFmtId="0" fontId="6" fillId="44" borderId="19" xfId="0" applyFont="1" applyFill="1" applyBorder="1" applyAlignment="1">
      <alignment/>
    </xf>
    <xf numFmtId="0" fontId="6" fillId="44" borderId="19" xfId="0" applyFont="1" applyFill="1" applyBorder="1" applyAlignment="1">
      <alignment horizontal="center"/>
    </xf>
    <xf numFmtId="0" fontId="25" fillId="38" borderId="20" xfId="0" applyFont="1" applyFill="1" applyBorder="1" applyAlignment="1">
      <alignment horizontal="center"/>
    </xf>
    <xf numFmtId="0" fontId="25" fillId="33" borderId="20" xfId="0" applyFont="1" applyFill="1" applyBorder="1" applyAlignment="1">
      <alignment horizontal="center"/>
    </xf>
    <xf numFmtId="44" fontId="6" fillId="40" borderId="18" xfId="46" applyFont="1" applyFill="1" applyBorder="1" applyAlignment="1">
      <alignment/>
    </xf>
    <xf numFmtId="0" fontId="25" fillId="38" borderId="21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24" fillId="36" borderId="0" xfId="0" applyFont="1" applyFill="1" applyBorder="1" applyAlignment="1">
      <alignment horizontal="center"/>
    </xf>
    <xf numFmtId="0" fontId="24" fillId="37" borderId="0" xfId="0" applyFont="1" applyFill="1" applyBorder="1" applyAlignment="1">
      <alignment horizontal="center"/>
    </xf>
    <xf numFmtId="0" fontId="25" fillId="36" borderId="0" xfId="0" applyFont="1" applyFill="1" applyBorder="1" applyAlignment="1">
      <alignment horizontal="center"/>
    </xf>
    <xf numFmtId="0" fontId="25" fillId="37" borderId="0" xfId="0" applyFont="1" applyFill="1" applyBorder="1" applyAlignment="1">
      <alignment horizontal="center"/>
    </xf>
    <xf numFmtId="44" fontId="24" fillId="36" borderId="0" xfId="46" applyFont="1" applyFill="1" applyBorder="1" applyAlignment="1">
      <alignment/>
    </xf>
    <xf numFmtId="44" fontId="24" fillId="37" borderId="0" xfId="46" applyFont="1" applyFill="1" applyBorder="1" applyAlignment="1">
      <alignment/>
    </xf>
    <xf numFmtId="0" fontId="6" fillId="37" borderId="0" xfId="0" applyFont="1" applyFill="1" applyBorder="1" applyAlignment="1">
      <alignment/>
    </xf>
    <xf numFmtId="44" fontId="6" fillId="36" borderId="0" xfId="0" applyNumberFormat="1" applyFont="1" applyFill="1" applyBorder="1" applyAlignment="1">
      <alignment/>
    </xf>
    <xf numFmtId="44" fontId="6" fillId="37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Border="1" applyAlignment="1">
      <alignment/>
    </xf>
    <xf numFmtId="44" fontId="48" fillId="44" borderId="19" xfId="60" applyFont="1" applyFill="1" applyBorder="1" applyAlignment="1">
      <alignment horizontal="center"/>
    </xf>
    <xf numFmtId="169" fontId="6" fillId="45" borderId="15" xfId="60" applyNumberFormat="1" applyFont="1" applyFill="1" applyBorder="1" applyAlignment="1">
      <alignment horizontal="center"/>
    </xf>
    <xf numFmtId="44" fontId="6" fillId="45" borderId="16" xfId="60" applyFont="1" applyFill="1" applyBorder="1" applyAlignment="1">
      <alignment horizontal="center"/>
    </xf>
    <xf numFmtId="44" fontId="6" fillId="41" borderId="14" xfId="0" applyNumberFormat="1" applyFont="1" applyFill="1" applyBorder="1" applyAlignment="1">
      <alignment/>
    </xf>
    <xf numFmtId="178" fontId="0" fillId="0" borderId="0" xfId="0" applyNumberForma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ristian%20Zerle\Documents\Industriemeister%20Metall%20IMI\Kalkulationsschemata\Erweiterte%20Vorw&#228;rtskalku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rwärtskalkulation"/>
      <sheetName val="Kalkulat.Beisp. S. 68"/>
      <sheetName val="Beispiel"/>
      <sheetName val="Gegenüberstellung"/>
      <sheetName val="Vorwärtsklakul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2.57421875" style="0" customWidth="1"/>
    <col min="2" max="2" width="36.7109375" style="0" customWidth="1"/>
    <col min="3" max="4" width="11.8515625" style="0" bestFit="1" customWidth="1"/>
    <col min="5" max="5" width="12.8515625" style="0" customWidth="1"/>
    <col min="6" max="6" width="15.421875" style="0" bestFit="1" customWidth="1"/>
    <col min="7" max="7" width="14.421875" style="0" bestFit="1" customWidth="1"/>
    <col min="8" max="8" width="13.00390625" style="0" bestFit="1" customWidth="1"/>
    <col min="9" max="9" width="12.8515625" style="0" bestFit="1" customWidth="1"/>
    <col min="10" max="10" width="0" style="0" hidden="1" customWidth="1"/>
    <col min="11" max="11" width="11.8515625" style="0" bestFit="1" customWidth="1"/>
  </cols>
  <sheetData>
    <row r="2" ht="13.5" thickBot="1"/>
    <row r="3" spans="2:9" ht="39" thickBot="1">
      <c r="B3" s="1"/>
      <c r="C3" s="2" t="s">
        <v>0</v>
      </c>
      <c r="D3" s="3" t="s">
        <v>1</v>
      </c>
      <c r="E3" s="3" t="s">
        <v>17</v>
      </c>
      <c r="F3" s="3" t="s">
        <v>2</v>
      </c>
      <c r="G3" s="3" t="s">
        <v>8</v>
      </c>
      <c r="H3" s="3" t="s">
        <v>3</v>
      </c>
      <c r="I3" s="4" t="s">
        <v>4</v>
      </c>
    </row>
    <row r="5" spans="2:9" ht="12.75">
      <c r="B5" s="24" t="s">
        <v>13</v>
      </c>
      <c r="C5" s="25">
        <v>6000</v>
      </c>
      <c r="D5" s="25">
        <v>20000</v>
      </c>
      <c r="E5" s="25">
        <v>5000</v>
      </c>
      <c r="F5" s="25">
        <v>50000</v>
      </c>
      <c r="G5" s="25">
        <v>50000</v>
      </c>
      <c r="H5" s="25">
        <v>9870</v>
      </c>
      <c r="I5" s="25">
        <v>21150</v>
      </c>
    </row>
    <row r="6" spans="3:9" ht="12.75">
      <c r="C6" s="5"/>
      <c r="D6" s="5"/>
      <c r="E6" s="5"/>
      <c r="F6" s="5"/>
      <c r="G6" s="5"/>
      <c r="H6" s="5"/>
      <c r="I6" s="5"/>
    </row>
    <row r="7" spans="2:10" ht="12.75">
      <c r="B7" s="9" t="s">
        <v>10</v>
      </c>
      <c r="C7" s="9"/>
      <c r="D7" s="10">
        <f>(C5/J8)*D8</f>
        <v>1000</v>
      </c>
      <c r="E7" s="10">
        <f>(C5/J8)*E8</f>
        <v>800</v>
      </c>
      <c r="F7" s="10">
        <f>(C5/J8)*F8</f>
        <v>1200</v>
      </c>
      <c r="G7" s="10">
        <f>(C5/J8)*G8</f>
        <v>800</v>
      </c>
      <c r="H7" s="10">
        <f>(C5/J8)*H8</f>
        <v>1800</v>
      </c>
      <c r="I7" s="10">
        <f>(C5/J8)*I8</f>
        <v>400</v>
      </c>
      <c r="J7" s="6">
        <f>SUM(D7:I7)</f>
        <v>6000</v>
      </c>
    </row>
    <row r="8" spans="2:10" ht="12.75">
      <c r="B8" s="12" t="s">
        <v>5</v>
      </c>
      <c r="C8" s="8"/>
      <c r="D8" s="11">
        <v>5</v>
      </c>
      <c r="E8" s="11">
        <v>4</v>
      </c>
      <c r="F8" s="11">
        <v>6</v>
      </c>
      <c r="G8" s="11">
        <v>4</v>
      </c>
      <c r="H8" s="11">
        <v>9</v>
      </c>
      <c r="I8" s="11">
        <v>2</v>
      </c>
      <c r="J8">
        <f>I8+H8+G8+F8+E8+D8</f>
        <v>30</v>
      </c>
    </row>
    <row r="9" spans="4:9" ht="12.75">
      <c r="D9" s="7"/>
      <c r="E9" s="7"/>
      <c r="F9" s="7"/>
      <c r="G9" s="7"/>
      <c r="H9" s="7"/>
      <c r="I9" s="7"/>
    </row>
    <row r="10" spans="2:9" ht="12.75">
      <c r="B10" s="14" t="s">
        <v>12</v>
      </c>
      <c r="C10" s="15">
        <v>0</v>
      </c>
      <c r="D10" s="16">
        <f aca="true" t="shared" si="0" ref="D10:I10">D5+D7</f>
        <v>21000</v>
      </c>
      <c r="E10" s="16">
        <f t="shared" si="0"/>
        <v>5800</v>
      </c>
      <c r="F10" s="16">
        <f t="shared" si="0"/>
        <v>51200</v>
      </c>
      <c r="G10" s="16">
        <f>G5+G7</f>
        <v>50800</v>
      </c>
      <c r="H10" s="16">
        <f t="shared" si="0"/>
        <v>11670</v>
      </c>
      <c r="I10" s="16">
        <f t="shared" si="0"/>
        <v>21550</v>
      </c>
    </row>
    <row r="11" spans="4:9" ht="12.75">
      <c r="D11" s="7"/>
      <c r="E11" s="7"/>
      <c r="F11" s="7"/>
      <c r="G11" s="7"/>
      <c r="H11" s="7"/>
      <c r="I11" s="7"/>
    </row>
    <row r="12" spans="2:10" ht="12.75">
      <c r="B12" s="9" t="s">
        <v>11</v>
      </c>
      <c r="C12" s="9"/>
      <c r="D12" s="13">
        <v>0</v>
      </c>
      <c r="E12" s="13">
        <f>(D10/J13)*E13</f>
        <v>2625</v>
      </c>
      <c r="F12" s="13">
        <f>(D10/J13)*F13</f>
        <v>7875</v>
      </c>
      <c r="G12" s="13">
        <f>(D10/J13)*G13</f>
        <v>2625</v>
      </c>
      <c r="H12" s="13">
        <f>(D10/J13)*H13</f>
        <v>5250</v>
      </c>
      <c r="I12" s="13">
        <f>(D10/J13)*I13</f>
        <v>2625</v>
      </c>
      <c r="J12">
        <f>SUM(D11:I12)</f>
        <v>21000</v>
      </c>
    </row>
    <row r="13" spans="2:10" ht="12.75">
      <c r="B13" s="12" t="s">
        <v>6</v>
      </c>
      <c r="C13" s="12"/>
      <c r="D13" s="12"/>
      <c r="E13" s="11">
        <v>5</v>
      </c>
      <c r="F13" s="11">
        <v>15</v>
      </c>
      <c r="G13" s="11">
        <v>5</v>
      </c>
      <c r="H13" s="11">
        <v>10</v>
      </c>
      <c r="I13" s="11">
        <v>5</v>
      </c>
      <c r="J13">
        <f>I13+H13+G13+F13+E13</f>
        <v>40</v>
      </c>
    </row>
    <row r="15" spans="2:9" ht="12.75">
      <c r="B15" s="14" t="s">
        <v>14</v>
      </c>
      <c r="C15" s="14"/>
      <c r="D15" s="18">
        <v>0</v>
      </c>
      <c r="E15" s="17">
        <f>E10+E12</f>
        <v>8425</v>
      </c>
      <c r="F15" s="17">
        <f>F10+F12</f>
        <v>59075</v>
      </c>
      <c r="G15" s="17">
        <f>G10+G12</f>
        <v>53425</v>
      </c>
      <c r="H15" s="17">
        <f>H10+H12</f>
        <v>16920</v>
      </c>
      <c r="I15" s="17">
        <f>I10+I12</f>
        <v>24175</v>
      </c>
    </row>
    <row r="16" spans="5:9" ht="12.75" customHeight="1">
      <c r="E16" s="6"/>
      <c r="F16" s="6"/>
      <c r="G16" s="6"/>
      <c r="H16" s="6"/>
      <c r="I16" s="6"/>
    </row>
    <row r="17" spans="2:9" ht="12.75">
      <c r="B17" s="19" t="s">
        <v>15</v>
      </c>
      <c r="C17" s="19"/>
      <c r="D17" s="19"/>
      <c r="E17" s="20"/>
      <c r="F17" s="20">
        <f>F15+E15</f>
        <v>67500</v>
      </c>
      <c r="G17" s="20">
        <f>G15</f>
        <v>53425</v>
      </c>
      <c r="H17" s="20">
        <f>H15</f>
        <v>16920</v>
      </c>
      <c r="I17" s="20">
        <f>I15</f>
        <v>24175</v>
      </c>
    </row>
    <row r="19" spans="2:9" ht="12.75">
      <c r="B19" s="21" t="s">
        <v>7</v>
      </c>
      <c r="C19" s="21"/>
      <c r="D19" s="21"/>
      <c r="E19" s="21"/>
      <c r="F19" s="22">
        <v>54000</v>
      </c>
      <c r="G19" s="23">
        <v>66781.25</v>
      </c>
      <c r="H19" s="23">
        <f>E28</f>
        <v>241706.25</v>
      </c>
      <c r="I19" s="23">
        <f>H19</f>
        <v>241706.25</v>
      </c>
    </row>
    <row r="21" spans="2:11" ht="12.75">
      <c r="B21" s="8" t="s">
        <v>9</v>
      </c>
      <c r="C21" s="8"/>
      <c r="D21" s="8"/>
      <c r="E21" s="8"/>
      <c r="F21" s="26">
        <f>F17/F19</f>
        <v>1.25</v>
      </c>
      <c r="G21" s="26">
        <f>G17/G19</f>
        <v>0.8</v>
      </c>
      <c r="H21" s="26">
        <f>H17/H19</f>
        <v>0.07000232720502676</v>
      </c>
      <c r="I21" s="26">
        <f>I17/I19</f>
        <v>0.10001810048354148</v>
      </c>
      <c r="K21" s="6"/>
    </row>
    <row r="22" ht="12.75">
      <c r="K22" s="6"/>
    </row>
    <row r="23" spans="8:9" ht="12.75">
      <c r="H23" s="31"/>
      <c r="I23" s="31"/>
    </row>
    <row r="24" spans="4:5" ht="12.75">
      <c r="D24" t="s">
        <v>18</v>
      </c>
      <c r="E24" s="6">
        <f>G19</f>
        <v>66781.25</v>
      </c>
    </row>
    <row r="25" spans="4:5" ht="12.75">
      <c r="D25" t="s">
        <v>19</v>
      </c>
      <c r="E25" s="6">
        <f>G17</f>
        <v>53425</v>
      </c>
    </row>
    <row r="26" spans="4:5" ht="12.75">
      <c r="D26" t="s">
        <v>20</v>
      </c>
      <c r="E26" s="6">
        <f>F19</f>
        <v>54000</v>
      </c>
    </row>
    <row r="27" spans="4:5" ht="12.75">
      <c r="D27" s="27" t="s">
        <v>21</v>
      </c>
      <c r="E27" s="28">
        <f>F17</f>
        <v>67500</v>
      </c>
    </row>
    <row r="28" spans="4:5" ht="12.75">
      <c r="D28" s="29" t="s">
        <v>16</v>
      </c>
      <c r="E28" s="30">
        <f>SUM(E24:E27)</f>
        <v>241706.25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9"/>
  <sheetViews>
    <sheetView zoomScale="85" zoomScaleNormal="85" zoomScalePageLayoutView="0" workbookViewId="0" topLeftCell="A1">
      <selection activeCell="N17" sqref="N17"/>
    </sheetView>
  </sheetViews>
  <sheetFormatPr defaultColWidth="11.421875" defaultRowHeight="12.75"/>
  <cols>
    <col min="1" max="1" width="5.7109375" style="0" customWidth="1"/>
    <col min="2" max="2" width="47.28125" style="0" customWidth="1"/>
    <col min="3" max="3" width="22.7109375" style="0" customWidth="1"/>
    <col min="4" max="4" width="26.140625" style="0" customWidth="1"/>
    <col min="5" max="5" width="3.7109375" style="0" customWidth="1"/>
    <col min="6" max="6" width="3.28125" style="0" customWidth="1"/>
    <col min="7" max="7" width="2.421875" style="0" customWidth="1"/>
    <col min="8" max="8" width="16.57421875" style="0" customWidth="1"/>
    <col min="9" max="9" width="20.7109375" style="0" customWidth="1"/>
    <col min="11" max="13" width="11.421875" style="0" customWidth="1"/>
  </cols>
  <sheetData>
    <row r="2" ht="13.5" thickBot="1"/>
    <row r="3" spans="2:9" ht="13.5" thickBot="1">
      <c r="B3" s="32"/>
      <c r="C3" s="33" t="s">
        <v>22</v>
      </c>
      <c r="D3" s="34"/>
      <c r="E3" s="35"/>
      <c r="F3" s="36"/>
      <c r="G3" s="32"/>
      <c r="H3" s="33" t="s">
        <v>23</v>
      </c>
      <c r="I3" s="34"/>
    </row>
    <row r="4" spans="2:9" ht="20.25">
      <c r="B4" s="37"/>
      <c r="C4" s="37"/>
      <c r="D4" s="37"/>
      <c r="E4" s="37"/>
      <c r="F4" s="38"/>
      <c r="G4" s="37"/>
      <c r="H4" s="37"/>
      <c r="I4" s="37"/>
    </row>
    <row r="5" spans="2:9" ht="20.25">
      <c r="B5" s="37"/>
      <c r="C5" s="39" t="s">
        <v>24</v>
      </c>
      <c r="D5" s="40" t="s">
        <v>25</v>
      </c>
      <c r="E5" s="97"/>
      <c r="F5" s="98"/>
      <c r="G5" s="97"/>
      <c r="H5" s="39" t="s">
        <v>24</v>
      </c>
      <c r="I5" s="40" t="s">
        <v>25</v>
      </c>
    </row>
    <row r="6" spans="2:9" ht="20.25">
      <c r="B6" s="41" t="s">
        <v>26</v>
      </c>
      <c r="C6" s="41"/>
      <c r="D6" s="92"/>
      <c r="E6" s="99"/>
      <c r="F6" s="100"/>
      <c r="G6" s="99"/>
      <c r="H6" s="95"/>
      <c r="I6" s="41"/>
    </row>
    <row r="7" spans="2:9" ht="20.25">
      <c r="B7" s="42" t="s">
        <v>27</v>
      </c>
      <c r="C7" s="43"/>
      <c r="D7" s="44">
        <v>3000</v>
      </c>
      <c r="E7" s="58"/>
      <c r="F7" s="59"/>
      <c r="G7" s="58"/>
      <c r="H7" s="43"/>
      <c r="I7" s="44">
        <v>2700</v>
      </c>
    </row>
    <row r="8" spans="2:9" ht="20.25">
      <c r="B8" s="42" t="s">
        <v>28</v>
      </c>
      <c r="C8" s="43">
        <v>125</v>
      </c>
      <c r="D8" s="44">
        <f>(D7)/100*C8</f>
        <v>3750</v>
      </c>
      <c r="E8" s="58"/>
      <c r="F8" s="59"/>
      <c r="G8" s="58"/>
      <c r="H8" s="43">
        <v>150</v>
      </c>
      <c r="I8" s="44">
        <f>(I7)/100*H8</f>
        <v>4050</v>
      </c>
    </row>
    <row r="9" spans="2:9" ht="20.25">
      <c r="B9" s="46" t="s">
        <v>29</v>
      </c>
      <c r="C9" s="47"/>
      <c r="D9" s="48">
        <f>SUM(D7:D8)</f>
        <v>6750</v>
      </c>
      <c r="E9" s="101"/>
      <c r="F9" s="102"/>
      <c r="G9" s="101"/>
      <c r="H9" s="47"/>
      <c r="I9" s="48">
        <f>SUM(I7:I8)</f>
        <v>6750</v>
      </c>
    </row>
    <row r="10" spans="2:9" ht="20.25">
      <c r="B10" s="37"/>
      <c r="C10" s="49"/>
      <c r="D10" s="45"/>
      <c r="E10" s="58"/>
      <c r="F10" s="59"/>
      <c r="G10" s="58"/>
      <c r="H10" s="49"/>
      <c r="I10" s="45"/>
    </row>
    <row r="11" spans="2:9" ht="20.25">
      <c r="B11" s="50" t="s">
        <v>30</v>
      </c>
      <c r="C11" s="50"/>
      <c r="D11" s="93"/>
      <c r="E11" s="99"/>
      <c r="F11" s="100"/>
      <c r="G11" s="99"/>
      <c r="H11" s="96"/>
      <c r="I11" s="50"/>
    </row>
    <row r="12" spans="2:9" ht="20.25">
      <c r="B12" s="51" t="s">
        <v>30</v>
      </c>
      <c r="C12" s="52"/>
      <c r="D12" s="53">
        <v>500</v>
      </c>
      <c r="E12" s="58"/>
      <c r="F12" s="59"/>
      <c r="G12" s="58"/>
      <c r="H12" s="52"/>
      <c r="I12" s="54">
        <v>625</v>
      </c>
    </row>
    <row r="13" spans="2:9" ht="20.25">
      <c r="B13" s="55" t="s">
        <v>31</v>
      </c>
      <c r="C13" s="56">
        <v>80</v>
      </c>
      <c r="D13" s="57">
        <f>D12/100*C13</f>
        <v>400</v>
      </c>
      <c r="E13" s="58"/>
      <c r="F13" s="59"/>
      <c r="G13" s="58"/>
      <c r="H13" s="60">
        <v>80</v>
      </c>
      <c r="I13" s="57">
        <f>I12/100*H13</f>
        <v>500</v>
      </c>
    </row>
    <row r="14" spans="2:9" ht="20.25">
      <c r="B14" s="55" t="s">
        <v>32</v>
      </c>
      <c r="C14" s="56"/>
      <c r="D14" s="57">
        <v>500</v>
      </c>
      <c r="E14" s="58"/>
      <c r="F14" s="59"/>
      <c r="G14" s="58"/>
      <c r="H14" s="56"/>
      <c r="I14" s="57">
        <v>0</v>
      </c>
    </row>
    <row r="15" spans="2:9" ht="20.25">
      <c r="B15" s="61" t="s">
        <v>33</v>
      </c>
      <c r="C15" s="62"/>
      <c r="D15" s="63">
        <f>SUM(D12:D14)</f>
        <v>1400</v>
      </c>
      <c r="E15" s="101"/>
      <c r="F15" s="102"/>
      <c r="G15" s="101"/>
      <c r="H15" s="62"/>
      <c r="I15" s="63">
        <f>I12+I13+I14</f>
        <v>1125</v>
      </c>
    </row>
    <row r="16" spans="2:9" ht="20.25">
      <c r="B16" s="64"/>
      <c r="C16" s="49"/>
      <c r="D16" s="45"/>
      <c r="E16" s="58"/>
      <c r="F16" s="59"/>
      <c r="G16" s="58"/>
      <c r="H16" s="49"/>
      <c r="I16" s="45"/>
    </row>
    <row r="17" spans="2:9" ht="21" thickBot="1">
      <c r="B17" s="65" t="s">
        <v>34</v>
      </c>
      <c r="C17" s="66"/>
      <c r="D17" s="67">
        <f>D9+D15</f>
        <v>8150</v>
      </c>
      <c r="E17" s="58"/>
      <c r="F17" s="59"/>
      <c r="G17" s="58"/>
      <c r="H17" s="66"/>
      <c r="I17" s="67">
        <f>I9+I15</f>
        <v>7875</v>
      </c>
    </row>
    <row r="18" spans="2:9" ht="20.25">
      <c r="B18" s="37"/>
      <c r="C18" s="49"/>
      <c r="D18" s="45"/>
      <c r="E18" s="58"/>
      <c r="F18" s="59"/>
      <c r="G18" s="58"/>
      <c r="H18" s="49"/>
      <c r="I18" s="45"/>
    </row>
    <row r="19" spans="2:9" ht="20.25">
      <c r="B19" s="68" t="s">
        <v>35</v>
      </c>
      <c r="C19" s="69">
        <v>7</v>
      </c>
      <c r="D19" s="70">
        <f>D17/100*C19</f>
        <v>570.5</v>
      </c>
      <c r="E19" s="58"/>
      <c r="F19" s="59"/>
      <c r="G19" s="58"/>
      <c r="H19" s="71">
        <v>7</v>
      </c>
      <c r="I19" s="70">
        <f>I17/100*H19</f>
        <v>551.25</v>
      </c>
    </row>
    <row r="20" spans="2:9" ht="20.25">
      <c r="B20" s="68" t="s">
        <v>36</v>
      </c>
      <c r="C20" s="69">
        <v>10</v>
      </c>
      <c r="D20" s="70">
        <f>D17/100*C20</f>
        <v>815</v>
      </c>
      <c r="E20" s="58"/>
      <c r="F20" s="59"/>
      <c r="G20" s="58"/>
      <c r="H20" s="71">
        <v>10</v>
      </c>
      <c r="I20" s="70">
        <f>I17/100*H20</f>
        <v>787.5</v>
      </c>
    </row>
    <row r="21" spans="2:9" ht="20.25">
      <c r="B21" s="68" t="s">
        <v>37</v>
      </c>
      <c r="C21" s="69"/>
      <c r="D21" s="70">
        <v>800</v>
      </c>
      <c r="E21" s="58"/>
      <c r="F21" s="59"/>
      <c r="G21" s="58"/>
      <c r="H21" s="69"/>
      <c r="I21" s="70">
        <v>800</v>
      </c>
    </row>
    <row r="22" spans="2:9" ht="21" thickBot="1">
      <c r="B22" s="37"/>
      <c r="C22" s="49"/>
      <c r="D22" s="45"/>
      <c r="E22" s="58"/>
      <c r="F22" s="59"/>
      <c r="G22" s="58"/>
      <c r="H22" s="49"/>
      <c r="I22" s="45"/>
    </row>
    <row r="23" spans="2:9" ht="21" thickBot="1">
      <c r="B23" s="72" t="s">
        <v>38</v>
      </c>
      <c r="C23" s="73"/>
      <c r="D23" s="94">
        <f>D17+D19+D20+D21</f>
        <v>10335.5</v>
      </c>
      <c r="E23" s="58"/>
      <c r="F23" s="59"/>
      <c r="G23" s="58"/>
      <c r="H23" s="73"/>
      <c r="I23" s="74">
        <f>I17+I19+I20+I21</f>
        <v>10013.75</v>
      </c>
    </row>
    <row r="24" spans="2:9" ht="21" thickBot="1">
      <c r="B24" s="37"/>
      <c r="C24" s="49"/>
      <c r="D24" s="37"/>
      <c r="E24" s="64"/>
      <c r="F24" s="103"/>
      <c r="G24" s="64"/>
      <c r="H24" s="49"/>
      <c r="I24" s="37"/>
    </row>
    <row r="25" spans="2:11" ht="21" thickBot="1">
      <c r="B25" s="75" t="s">
        <v>39</v>
      </c>
      <c r="C25" s="76">
        <v>40</v>
      </c>
      <c r="D25" s="111">
        <f>D23/100*C25</f>
        <v>4134.2</v>
      </c>
      <c r="E25" s="104"/>
      <c r="F25" s="105"/>
      <c r="G25" s="104"/>
      <c r="H25" s="109">
        <f>I25/(I23/100)</f>
        <v>44.49833558856571</v>
      </c>
      <c r="I25" s="110">
        <f>I27-I23</f>
        <v>4455.952079999999</v>
      </c>
      <c r="K25" s="112"/>
    </row>
    <row r="26" spans="2:9" ht="20.25">
      <c r="B26" s="37"/>
      <c r="C26" s="49"/>
      <c r="D26" s="37"/>
      <c r="E26" s="64"/>
      <c r="F26" s="103"/>
      <c r="G26" s="64"/>
      <c r="H26" s="49"/>
      <c r="I26" s="37"/>
    </row>
    <row r="27" spans="2:9" ht="20.25">
      <c r="B27" s="77" t="s">
        <v>40</v>
      </c>
      <c r="C27" s="78"/>
      <c r="D27" s="79">
        <f>D23+D25</f>
        <v>14469.7</v>
      </c>
      <c r="E27" s="104"/>
      <c r="F27" s="105"/>
      <c r="G27" s="104"/>
      <c r="H27" s="78"/>
      <c r="I27" s="79">
        <f>I31-I29-I28</f>
        <v>14469.70208</v>
      </c>
    </row>
    <row r="28" spans="2:9" ht="20.25">
      <c r="B28" s="81" t="s">
        <v>41</v>
      </c>
      <c r="C28" s="82">
        <v>2</v>
      </c>
      <c r="D28" s="83">
        <f>D31/100*C28</f>
        <v>348.6674698795181</v>
      </c>
      <c r="E28" s="104"/>
      <c r="F28" s="105"/>
      <c r="G28" s="104"/>
      <c r="H28" s="82">
        <v>2</v>
      </c>
      <c r="I28" s="83">
        <f>I31/100*H28</f>
        <v>348.66752</v>
      </c>
    </row>
    <row r="29" spans="2:9" ht="20.25">
      <c r="B29" s="84" t="s">
        <v>42</v>
      </c>
      <c r="C29" s="85">
        <v>15</v>
      </c>
      <c r="D29" s="86">
        <f>D31/100*C29</f>
        <v>2615.0060240963858</v>
      </c>
      <c r="E29" s="58"/>
      <c r="F29" s="59"/>
      <c r="G29" s="58"/>
      <c r="H29" s="85">
        <v>15</v>
      </c>
      <c r="I29" s="86">
        <f>I31/100*H29</f>
        <v>2615.0064</v>
      </c>
    </row>
    <row r="30" spans="2:9" ht="20.25">
      <c r="B30" s="37"/>
      <c r="C30" s="49"/>
      <c r="D30" s="37"/>
      <c r="E30" s="64"/>
      <c r="F30" s="103"/>
      <c r="G30" s="64"/>
      <c r="H30" s="49"/>
      <c r="I30" s="37"/>
    </row>
    <row r="31" spans="2:9" ht="20.25">
      <c r="B31" s="37" t="s">
        <v>43</v>
      </c>
      <c r="C31" s="49"/>
      <c r="D31" s="80">
        <f>(D27/(100-(C28+C29))*100)</f>
        <v>17433.373493975905</v>
      </c>
      <c r="E31" s="104"/>
      <c r="F31" s="105"/>
      <c r="G31" s="104"/>
      <c r="H31" s="49"/>
      <c r="I31" s="80">
        <f>I34-I32</f>
        <v>17433.376</v>
      </c>
    </row>
    <row r="32" spans="2:9" ht="20.25">
      <c r="B32" s="87" t="s">
        <v>44</v>
      </c>
      <c r="C32" s="88">
        <v>20</v>
      </c>
      <c r="D32" s="89">
        <f>D34/100*C32</f>
        <v>4358.343373493976</v>
      </c>
      <c r="E32" s="104"/>
      <c r="F32" s="105"/>
      <c r="G32" s="104"/>
      <c r="H32" s="88">
        <v>20</v>
      </c>
      <c r="I32" s="89">
        <f>I34/100*H32</f>
        <v>4358.344</v>
      </c>
    </row>
    <row r="33" spans="2:9" ht="20.25">
      <c r="B33" s="37"/>
      <c r="C33" s="49"/>
      <c r="D33" s="37"/>
      <c r="E33" s="64"/>
      <c r="F33" s="103"/>
      <c r="G33" s="64"/>
      <c r="H33" s="49"/>
      <c r="I33" s="37"/>
    </row>
    <row r="34" spans="2:9" ht="21" thickBot="1">
      <c r="B34" s="90" t="s">
        <v>45</v>
      </c>
      <c r="C34" s="91"/>
      <c r="D34" s="108">
        <f>D31/(100-C32)*100</f>
        <v>21791.71686746988</v>
      </c>
      <c r="E34" s="104"/>
      <c r="F34" s="105"/>
      <c r="G34" s="104"/>
      <c r="H34" s="91"/>
      <c r="I34" s="108">
        <v>21791.72</v>
      </c>
    </row>
    <row r="35" spans="2:9" ht="21" thickTop="1">
      <c r="B35" s="37"/>
      <c r="C35" s="49"/>
      <c r="D35" s="37"/>
      <c r="E35" s="64"/>
      <c r="F35" s="105"/>
      <c r="G35" s="64"/>
      <c r="H35" s="49"/>
      <c r="I35" s="37"/>
    </row>
    <row r="36" spans="2:9" ht="20.25">
      <c r="B36" s="87" t="s">
        <v>46</v>
      </c>
      <c r="C36" s="88">
        <v>19</v>
      </c>
      <c r="D36" s="89">
        <f>(D34/100)*19</f>
        <v>4140.426204819278</v>
      </c>
      <c r="E36" s="106"/>
      <c r="F36" s="105"/>
      <c r="G36" s="106"/>
      <c r="H36" s="88">
        <v>19</v>
      </c>
      <c r="I36" s="89">
        <f>I34/100*19</f>
        <v>4140.4268</v>
      </c>
    </row>
    <row r="37" spans="2:9" ht="20.25">
      <c r="B37" s="32"/>
      <c r="C37" s="32"/>
      <c r="D37" s="32"/>
      <c r="E37" s="106"/>
      <c r="F37" s="105"/>
      <c r="G37" s="106"/>
      <c r="H37" s="32"/>
      <c r="I37" s="32"/>
    </row>
    <row r="38" spans="2:9" ht="20.25">
      <c r="B38" s="87" t="s">
        <v>47</v>
      </c>
      <c r="C38" s="88"/>
      <c r="D38" s="89">
        <f>D34+D36</f>
        <v>25932.14307228916</v>
      </c>
      <c r="E38" s="106"/>
      <c r="F38" s="105"/>
      <c r="G38" s="106"/>
      <c r="H38" s="88"/>
      <c r="I38" s="89">
        <f>I34+I36</f>
        <v>25932.146800000002</v>
      </c>
    </row>
    <row r="39" spans="5:7" ht="12.75">
      <c r="E39" s="107"/>
      <c r="F39" s="107"/>
      <c r="G39" s="107"/>
    </row>
  </sheetData>
  <sheetProtection/>
  <mergeCells count="6">
    <mergeCell ref="C3:D3"/>
    <mergeCell ref="H3:I3"/>
    <mergeCell ref="B6:D6"/>
    <mergeCell ref="H6:I6"/>
    <mergeCell ref="B11:D11"/>
    <mergeCell ref="H11:I11"/>
  </mergeCells>
  <printOptions/>
  <pageMargins left="0.7" right="0.7" top="0.787401575" bottom="0.7874015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Zerle</dc:creator>
  <cp:keywords/>
  <dc:description/>
  <cp:lastModifiedBy>Christian Zerle</cp:lastModifiedBy>
  <cp:lastPrinted>2012-09-15T13:05:58Z</cp:lastPrinted>
  <dcterms:created xsi:type="dcterms:W3CDTF">2006-03-14T19:59:00Z</dcterms:created>
  <dcterms:modified xsi:type="dcterms:W3CDTF">2012-09-15T14:14:15Z</dcterms:modified>
  <cp:category/>
  <cp:version/>
  <cp:contentType/>
  <cp:contentStatus/>
</cp:coreProperties>
</file>